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d-ms.us\home\VADC01\J-R\Richard.Patch\VDIData\Desktop\Personal\KS\"/>
    </mc:Choice>
  </mc:AlternateContent>
  <xr:revisionPtr revIDLastSave="0" documentId="13_ncr:1_{F7E1A215-8B2F-4383-9182-BFDD374595A1}" xr6:coauthVersionLast="44" xr6:coauthVersionMax="44" xr10:uidLastSave="{00000000-0000-0000-0000-000000000000}"/>
  <bookViews>
    <workbookView xWindow="30030" yWindow="330" windowWidth="26400" windowHeight="16995" xr2:uid="{00000000-000D-0000-FFFF-FFFF00000000}"/>
  </bookViews>
  <sheets>
    <sheet name="KSAACF" sheetId="1" r:id="rId1"/>
    <sheet name="KSAACF Projected Budg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" i="1" l="1"/>
  <c r="B3" i="4" l="1"/>
  <c r="N16" i="1" l="1"/>
  <c r="N18" i="4" l="1"/>
  <c r="G5" i="1" l="1"/>
  <c r="N42" i="1"/>
  <c r="N14" i="1"/>
  <c r="N34" i="1"/>
  <c r="K5" i="1"/>
  <c r="N30" i="1"/>
  <c r="N37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3" i="4"/>
  <c r="B3" i="1"/>
  <c r="M4" i="1"/>
  <c r="N40" i="1"/>
  <c r="N19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29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6" i="4"/>
  <c r="N42" i="4"/>
  <c r="M26" i="4" s="1"/>
  <c r="N39" i="4"/>
  <c r="N38" i="4" s="1"/>
  <c r="N35" i="4"/>
  <c r="N34" i="4"/>
  <c r="N32" i="4"/>
  <c r="N31" i="4"/>
  <c r="N30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36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6" i="1"/>
  <c r="M27" i="1" s="1"/>
  <c r="N41" i="1"/>
  <c r="C5" i="1"/>
  <c r="N35" i="1"/>
  <c r="N17" i="1"/>
  <c r="N32" i="1"/>
  <c r="N25" i="1"/>
  <c r="N29" i="1"/>
  <c r="N26" i="1"/>
  <c r="N24" i="1"/>
  <c r="N21" i="1"/>
  <c r="N20" i="1"/>
  <c r="N15" i="1"/>
  <c r="N33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8" i="1"/>
  <c r="I6" i="1"/>
  <c r="G6" i="1"/>
  <c r="N31" i="1"/>
  <c r="K6" i="1"/>
  <c r="L6" i="1"/>
  <c r="N27" i="1"/>
  <c r="M5" i="1"/>
  <c r="B10" i="1" l="1"/>
  <c r="N4" i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D10" i="4"/>
  <c r="E3" i="4"/>
  <c r="E11" i="4" s="1"/>
  <c r="E10" i="1" l="1"/>
  <c r="F3" i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Patch, Richard L</author>
  </authors>
  <commentList>
    <comment ref="D15" authorId="0" shapeId="0" xr:uid="{00000000-0006-0000-0000-000001000000}">
      <text>
        <r>
          <rPr>
            <sz val="9"/>
            <color indexed="81"/>
            <rFont val="Tahoma"/>
            <family val="2"/>
          </rPr>
          <t>$25 donated to the House.  Will send with end of year payment.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00000000-0006-0000-0000-000002000000}">
      <text>
        <r>
          <rPr>
            <sz val="9"/>
            <color indexed="81"/>
            <rFont val="Tahoma"/>
            <family val="2"/>
          </rPr>
          <t>Request to be donated to the Lambda Epsilon Chapter</t>
        </r>
      </text>
    </comment>
    <comment ref="F4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Patch, Richard L:</t>
        </r>
        <r>
          <rPr>
            <sz val="9"/>
            <color indexed="81"/>
            <rFont val="Tahoma"/>
            <charset val="1"/>
          </rPr>
          <t xml:space="preserve">
Recent graduates (new alumni, first year dues free)</t>
        </r>
      </text>
    </comment>
  </commentList>
</comments>
</file>

<file path=xl/sharedStrings.xml><?xml version="1.0" encoding="utf-8"?>
<sst xmlns="http://schemas.openxmlformats.org/spreadsheetml/2006/main" count="127" uniqueCount="64">
  <si>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</si>
  <si>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</si>
  <si>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</si>
  <si>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</si>
  <si>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</si>
  <si>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</si>
  <si>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</si>
  <si>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</si>
  <si>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</si>
  <si>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</si>
  <si>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</si>
  <si>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</si>
  <si>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</si>
  <si>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</si>
  <si>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</si>
  <si>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</si>
  <si>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</si>
  <si>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</si>
  <si>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</si>
  <si>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</si>
  <si>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</si>
  <si>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</si>
  <si>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</si>
  <si>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</si>
  <si>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</si>
  <si>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</si>
  <si>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</si>
  <si>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</si>
  <si>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</si>
  <si>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</si>
  <si>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</si>
  <si>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</si>
  <si>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</si>
  <si>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</si>
  <si>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</si>
  <si>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</si>
  <si>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</si>
  <si>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</si>
  <si>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</si>
  <si>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</si>
  <si>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</si>
  <si>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</si>
  <si>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</si>
  <si>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</si>
  <si>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</si>
  <si>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</si>
  <si>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</si>
  <si>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</si>
  <si>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</si>
  <si>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</si>
  <si>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</si>
  <si>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</si>
  <si>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</si>
  <si>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</si>
  <si>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</si>
  <si>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</si>
  <si>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Decals</t>
  </si>
  <si>
    <t>Dues Discount (3 yrs)</t>
  </si>
  <si>
    <t>Stamps</t>
  </si>
  <si>
    <t>Est. Members</t>
  </si>
  <si>
    <t>KSAACF 2019 Budget</t>
  </si>
  <si>
    <t>Current Members</t>
  </si>
  <si>
    <t>ΛE Chapter</t>
  </si>
  <si>
    <t>LE50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</si>
</sst>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/>
    <xf numFmtId="0" fontId="3" fillId="0" borderId="32" xfId="0" applyFont="1" applyBorder="1" applyAlignment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workbookViewId="0">
      <selection sqref="A1:N1"/>
    </sheetView>
  </sheetViews>
  <sheetFormatPr defaultRowHeight="12.75" x14ac:dyDescent="0.2"/>
  <cols>
    <col min="1" max="1" width="19.28515625" style="53" bestFit="1" customWidth="1"/>
    <col min="2" max="14" width="8.5703125" style="53" customWidth="1"/>
    <col min="15" max="16384" width="9.140625" style="53"/>
  </cols>
  <sheetData>
    <row r="1" spans="1:31" ht="19.5" thickTop="1" thickBot="1" x14ac:dyDescent="0.3">
      <c r="A1" s="98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13.5" thickBot="1" x14ac:dyDescent="0.25">
      <c r="A2" s="57" t="s">
        <v>17</v>
      </c>
      <c r="B2" s="91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88" t="s">
        <v>10</v>
      </c>
      <c r="L2" s="58" t="s">
        <v>11</v>
      </c>
      <c r="M2" s="59" t="s">
        <v>12</v>
      </c>
      <c r="N2" s="6" t="s">
        <v>27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1" x14ac:dyDescent="0.2">
      <c r="A3" s="9" t="s">
        <v>0</v>
      </c>
      <c r="B3" s="18">
        <f>B58</f>
        <v>7684.58</v>
      </c>
      <c r="C3" s="60">
        <f t="shared" ref="C3:M3" si="0">B11</f>
        <v>7849.03</v>
      </c>
      <c r="D3" s="60">
        <f t="shared" si="0"/>
        <v>8301.18</v>
      </c>
      <c r="E3" s="60">
        <f t="shared" si="0"/>
        <v>8622.74</v>
      </c>
      <c r="F3" s="60">
        <f t="shared" si="0"/>
        <v>8807.1299999999992</v>
      </c>
      <c r="G3" s="60">
        <f t="shared" si="0"/>
        <v>8807.8799999999992</v>
      </c>
      <c r="H3" s="60">
        <f t="shared" si="0"/>
        <v>8716.5999999999985</v>
      </c>
      <c r="I3" s="60">
        <f t="shared" si="0"/>
        <v>8789.5699999999979</v>
      </c>
      <c r="J3" s="60">
        <f t="shared" si="0"/>
        <v>8895.3199999999979</v>
      </c>
      <c r="K3" s="64">
        <f t="shared" si="0"/>
        <v>8836.0499999999975</v>
      </c>
      <c r="L3" s="64">
        <f t="shared" si="0"/>
        <v>8836.7999999999975</v>
      </c>
      <c r="M3" s="65">
        <f t="shared" si="0"/>
        <v>8904.8899999999976</v>
      </c>
      <c r="N3" s="19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x14ac:dyDescent="0.2">
      <c r="A4" s="9" t="s">
        <v>13</v>
      </c>
      <c r="B4" s="62">
        <f t="shared" ref="B4:M4" si="1">SUM(B14:B22)</f>
        <v>245.68</v>
      </c>
      <c r="C4" s="60">
        <f t="shared" si="1"/>
        <v>470.63</v>
      </c>
      <c r="D4" s="60">
        <f t="shared" si="1"/>
        <v>875.72</v>
      </c>
      <c r="E4" s="60">
        <f t="shared" si="1"/>
        <v>190.71</v>
      </c>
      <c r="F4" s="60">
        <f t="shared" si="1"/>
        <v>0.75</v>
      </c>
      <c r="G4" s="60">
        <f t="shared" si="1"/>
        <v>0.72</v>
      </c>
      <c r="H4" s="60">
        <f t="shared" si="1"/>
        <v>75.75</v>
      </c>
      <c r="I4" s="60">
        <f t="shared" si="1"/>
        <v>120.75</v>
      </c>
      <c r="J4" s="60">
        <f t="shared" si="1"/>
        <v>0.73</v>
      </c>
      <c r="K4" s="60">
        <f t="shared" si="1"/>
        <v>0.75</v>
      </c>
      <c r="L4" s="60">
        <f t="shared" si="1"/>
        <v>70.73</v>
      </c>
      <c r="M4" s="61">
        <f t="shared" si="1"/>
        <v>145.76</v>
      </c>
      <c r="N4" s="39">
        <f>SUM(B4:M4)</f>
        <v>2198.6800000000003</v>
      </c>
      <c r="V4" s="87"/>
      <c r="W4" s="87"/>
      <c r="X4" s="87"/>
      <c r="Y4" s="87"/>
      <c r="Z4" s="87"/>
      <c r="AA4" s="87"/>
      <c r="AB4" s="87"/>
      <c r="AC4" s="87"/>
      <c r="AD4" s="87"/>
      <c r="AE4" s="87"/>
    </row>
    <row r="5" spans="1:31" x14ac:dyDescent="0.2">
      <c r="A5" s="9" t="s">
        <v>14</v>
      </c>
      <c r="B5" s="62">
        <f>SUM(B23:B41)</f>
        <v>81.23</v>
      </c>
      <c r="C5" s="60">
        <f t="shared" ref="C5:M5" si="2">SUM(C24:C44)</f>
        <v>18.48</v>
      </c>
      <c r="D5" s="60">
        <f t="shared" si="2"/>
        <v>554.16</v>
      </c>
      <c r="E5" s="60">
        <f t="shared" si="2"/>
        <v>6.32</v>
      </c>
      <c r="F5" s="60">
        <f t="shared" si="2"/>
        <v>0</v>
      </c>
      <c r="G5" s="60">
        <f t="shared" si="2"/>
        <v>92</v>
      </c>
      <c r="H5" s="60">
        <f t="shared" si="2"/>
        <v>2.78</v>
      </c>
      <c r="I5" s="60">
        <f t="shared" si="2"/>
        <v>15</v>
      </c>
      <c r="J5" s="60">
        <f t="shared" si="2"/>
        <v>60</v>
      </c>
      <c r="K5" s="60">
        <f t="shared" si="2"/>
        <v>0</v>
      </c>
      <c r="L5" s="60">
        <f t="shared" si="2"/>
        <v>2.64</v>
      </c>
      <c r="M5" s="61">
        <f t="shared" si="2"/>
        <v>293.2</v>
      </c>
      <c r="N5" s="39">
        <f t="shared" ref="N5:N31" si="3">SUM(B5:M5)</f>
        <v>1125.81</v>
      </c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3.5" thickBot="1" x14ac:dyDescent="0.25">
      <c r="A6" s="9" t="s">
        <v>26</v>
      </c>
      <c r="B6" s="62">
        <f>B4-B5</f>
        <v>164.45</v>
      </c>
      <c r="C6" s="60">
        <f t="shared" ref="C6:M6" si="4">C4-C5</f>
        <v>452.15</v>
      </c>
      <c r="D6" s="60">
        <f t="shared" si="4"/>
        <v>321.56000000000006</v>
      </c>
      <c r="E6" s="60">
        <f t="shared" si="4"/>
        <v>184.39000000000001</v>
      </c>
      <c r="F6" s="60">
        <f t="shared" si="4"/>
        <v>0.75</v>
      </c>
      <c r="G6" s="60">
        <f t="shared" si="4"/>
        <v>-91.28</v>
      </c>
      <c r="H6" s="60">
        <f t="shared" si="4"/>
        <v>72.97</v>
      </c>
      <c r="I6" s="60">
        <f t="shared" si="4"/>
        <v>105.75</v>
      </c>
      <c r="J6" s="60">
        <f t="shared" si="4"/>
        <v>-59.27</v>
      </c>
      <c r="K6" s="60">
        <f t="shared" si="4"/>
        <v>0.75</v>
      </c>
      <c r="L6" s="60">
        <f t="shared" si="4"/>
        <v>68.09</v>
      </c>
      <c r="M6" s="61">
        <f t="shared" si="4"/>
        <v>-147.44</v>
      </c>
      <c r="N6" s="39">
        <f t="shared" si="3"/>
        <v>1072.8699999999999</v>
      </c>
      <c r="V6" s="87"/>
      <c r="W6" s="87"/>
      <c r="X6" s="87"/>
      <c r="Y6" s="87"/>
      <c r="Z6" s="87"/>
      <c r="AA6" s="87"/>
      <c r="AB6" s="87"/>
      <c r="AC6" s="87"/>
      <c r="AD6" s="87"/>
      <c r="AE6" s="87"/>
    </row>
    <row r="7" spans="1:31" x14ac:dyDescent="0.2">
      <c r="A7" s="63" t="s">
        <v>32</v>
      </c>
      <c r="B7" s="18">
        <f>B59+B46*2+B17-B32</f>
        <v>553.16999999999996</v>
      </c>
      <c r="C7" s="64">
        <f t="shared" ref="C7:M7" si="5">B7+C46*2+C17-C32</f>
        <v>595.16999999999996</v>
      </c>
      <c r="D7" s="64">
        <f t="shared" si="5"/>
        <v>619.16999999999996</v>
      </c>
      <c r="E7" s="64">
        <f t="shared" si="5"/>
        <v>623.16999999999996</v>
      </c>
      <c r="F7" s="64">
        <f t="shared" si="5"/>
        <v>631.16999999999996</v>
      </c>
      <c r="G7" s="64">
        <f t="shared" si="5"/>
        <v>631.16999999999996</v>
      </c>
      <c r="H7" s="64">
        <f t="shared" si="5"/>
        <v>635.16999999999996</v>
      </c>
      <c r="I7" s="64">
        <f t="shared" si="5"/>
        <v>639.16999999999996</v>
      </c>
      <c r="J7" s="64">
        <f t="shared" si="5"/>
        <v>639.16999999999996</v>
      </c>
      <c r="K7" s="64">
        <f t="shared" si="5"/>
        <v>639.16999999999996</v>
      </c>
      <c r="L7" s="64">
        <f t="shared" si="5"/>
        <v>643.16999999999996</v>
      </c>
      <c r="M7" s="65">
        <f t="shared" si="5"/>
        <v>643.16999999999996</v>
      </c>
      <c r="N7" s="24">
        <f t="shared" ref="N7:N11" si="6">M7</f>
        <v>643.16999999999996</v>
      </c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x14ac:dyDescent="0.2">
      <c r="A8" s="9" t="s">
        <v>41</v>
      </c>
      <c r="B8" s="62">
        <f>B60+B18-B33</f>
        <v>691.51</v>
      </c>
      <c r="C8" s="60">
        <f t="shared" ref="C8:M8" si="7">B8+C18-C33</f>
        <v>691.51</v>
      </c>
      <c r="D8" s="60">
        <f t="shared" si="7"/>
        <v>691.51</v>
      </c>
      <c r="E8" s="60">
        <f t="shared" si="7"/>
        <v>691.51</v>
      </c>
      <c r="F8" s="60">
        <f t="shared" si="7"/>
        <v>691.51</v>
      </c>
      <c r="G8" s="60">
        <f t="shared" si="7"/>
        <v>691.51</v>
      </c>
      <c r="H8" s="60">
        <f t="shared" si="7"/>
        <v>691.51</v>
      </c>
      <c r="I8" s="60">
        <f t="shared" si="7"/>
        <v>691.51</v>
      </c>
      <c r="J8" s="60">
        <f t="shared" si="7"/>
        <v>691.51</v>
      </c>
      <c r="K8" s="60">
        <f t="shared" si="7"/>
        <v>691.51</v>
      </c>
      <c r="L8" s="60">
        <f t="shared" si="7"/>
        <v>691.51</v>
      </c>
      <c r="M8" s="61">
        <f t="shared" si="7"/>
        <v>691.51</v>
      </c>
      <c r="N8" s="41">
        <f t="shared" si="6"/>
        <v>691.51</v>
      </c>
      <c r="V8" s="87"/>
      <c r="W8" s="87"/>
      <c r="X8" s="87"/>
      <c r="Y8" s="87"/>
      <c r="Z8" s="87"/>
      <c r="AA8" s="87"/>
      <c r="AB8" s="87"/>
      <c r="AC8" s="87"/>
      <c r="AD8" s="87"/>
      <c r="AE8" s="87"/>
    </row>
    <row r="9" spans="1:31" x14ac:dyDescent="0.2">
      <c r="A9" s="9" t="s">
        <v>45</v>
      </c>
      <c r="B9" s="62">
        <f>B61+B19-B34</f>
        <v>1000</v>
      </c>
      <c r="C9" s="60">
        <f t="shared" ref="C9:M9" si="8">B9+C19-C34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1">
        <f t="shared" si="8"/>
        <v>1000</v>
      </c>
      <c r="N9" s="39">
        <f t="shared" si="6"/>
        <v>1000</v>
      </c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1" ht="13.5" thickBot="1" x14ac:dyDescent="0.25">
      <c r="A10" s="66" t="s">
        <v>33</v>
      </c>
      <c r="B10" s="92">
        <f t="shared" ref="B10:M10" si="9">B11-SUM(B7:B9)</f>
        <v>5604.35</v>
      </c>
      <c r="C10" s="67">
        <f t="shared" si="9"/>
        <v>6014.5</v>
      </c>
      <c r="D10" s="67">
        <f t="shared" si="9"/>
        <v>6312.0599999999995</v>
      </c>
      <c r="E10" s="67">
        <f t="shared" si="9"/>
        <v>6492.4499999999989</v>
      </c>
      <c r="F10" s="67">
        <f t="shared" si="9"/>
        <v>6485.1999999999989</v>
      </c>
      <c r="G10" s="67">
        <f t="shared" si="9"/>
        <v>6393.9199999999983</v>
      </c>
      <c r="H10" s="67">
        <f t="shared" si="9"/>
        <v>6462.8899999999976</v>
      </c>
      <c r="I10" s="67">
        <f t="shared" si="9"/>
        <v>6564.6399999999976</v>
      </c>
      <c r="J10" s="67">
        <f t="shared" si="9"/>
        <v>6505.3699999999972</v>
      </c>
      <c r="K10" s="67">
        <f t="shared" si="9"/>
        <v>6506.1199999999972</v>
      </c>
      <c r="L10" s="67">
        <f t="shared" si="9"/>
        <v>6570.2099999999973</v>
      </c>
      <c r="M10" s="81">
        <f t="shared" si="9"/>
        <v>6422.7699999999968</v>
      </c>
      <c r="N10" s="80">
        <f t="shared" si="6"/>
        <v>6422.7699999999968</v>
      </c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1" x14ac:dyDescent="0.2">
      <c r="A11" s="9" t="s">
        <v>15</v>
      </c>
      <c r="B11" s="62">
        <f t="shared" ref="B11:M11" si="10">B3+B6</f>
        <v>7849.03</v>
      </c>
      <c r="C11" s="60">
        <f t="shared" si="10"/>
        <v>8301.18</v>
      </c>
      <c r="D11" s="60">
        <f t="shared" si="10"/>
        <v>8622.74</v>
      </c>
      <c r="E11" s="60">
        <f t="shared" si="10"/>
        <v>8807.1299999999992</v>
      </c>
      <c r="F11" s="64">
        <f t="shared" si="10"/>
        <v>8807.8799999999992</v>
      </c>
      <c r="G11" s="60">
        <f t="shared" si="10"/>
        <v>8716.5999999999985</v>
      </c>
      <c r="H11" s="60">
        <f t="shared" si="10"/>
        <v>8789.5699999999979</v>
      </c>
      <c r="I11" s="60">
        <f t="shared" si="10"/>
        <v>8895.3199999999979</v>
      </c>
      <c r="J11" s="60">
        <f t="shared" si="10"/>
        <v>8836.0499999999975</v>
      </c>
      <c r="K11" s="60">
        <f t="shared" si="10"/>
        <v>8836.7999999999975</v>
      </c>
      <c r="L11" s="60">
        <f t="shared" si="10"/>
        <v>8904.8899999999976</v>
      </c>
      <c r="M11" s="61">
        <f t="shared" si="10"/>
        <v>8757.4499999999971</v>
      </c>
      <c r="N11" s="39">
        <f t="shared" si="6"/>
        <v>8757.4499999999971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</row>
    <row r="12" spans="1:31" ht="13.5" thickBot="1" x14ac:dyDescent="0.25">
      <c r="A12" s="9"/>
      <c r="B12" s="93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39"/>
      <c r="V12" s="87"/>
      <c r="W12" s="87"/>
      <c r="X12" s="87"/>
      <c r="Y12" s="87"/>
      <c r="Z12" s="87"/>
      <c r="AA12" s="87"/>
      <c r="AB12" s="87"/>
      <c r="AC12" s="87"/>
      <c r="AD12" s="87"/>
      <c r="AE12" s="87"/>
    </row>
    <row r="13" spans="1:31" ht="13.5" thickBot="1" x14ac:dyDescent="0.25">
      <c r="A13" s="57" t="s">
        <v>16</v>
      </c>
      <c r="B13" s="94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20"/>
      <c r="P13" s="87"/>
      <c r="Q13" s="87"/>
      <c r="R13" s="87"/>
      <c r="S13" s="87"/>
      <c r="T13" s="85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x14ac:dyDescent="0.2">
      <c r="A14" s="9" t="s">
        <v>18</v>
      </c>
      <c r="B14" s="50">
        <v>210</v>
      </c>
      <c r="C14" s="51">
        <v>455</v>
      </c>
      <c r="D14" s="51">
        <v>770</v>
      </c>
      <c r="E14" s="51">
        <v>175</v>
      </c>
      <c r="F14" s="51"/>
      <c r="G14" s="51"/>
      <c r="H14" s="51">
        <v>70</v>
      </c>
      <c r="I14" s="97">
        <v>105</v>
      </c>
      <c r="J14" s="51"/>
      <c r="K14" s="51"/>
      <c r="L14" s="51">
        <v>70</v>
      </c>
      <c r="M14" s="52">
        <v>140</v>
      </c>
      <c r="N14" s="39">
        <f t="shared" si="3"/>
        <v>1995</v>
      </c>
      <c r="P14" s="87"/>
      <c r="Q14" s="87"/>
      <c r="T14" s="85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31" x14ac:dyDescent="0.2">
      <c r="A15" s="9" t="s">
        <v>19</v>
      </c>
      <c r="B15" s="50"/>
      <c r="C15" s="73">
        <v>15</v>
      </c>
      <c r="D15" s="51">
        <v>105</v>
      </c>
      <c r="E15" s="51">
        <v>15</v>
      </c>
      <c r="F15" s="51"/>
      <c r="G15" s="51"/>
      <c r="H15" s="51">
        <v>5</v>
      </c>
      <c r="I15" s="97">
        <v>15</v>
      </c>
      <c r="J15" s="51"/>
      <c r="K15" s="51"/>
      <c r="L15" s="51"/>
      <c r="M15" s="52">
        <v>5</v>
      </c>
      <c r="N15" s="39">
        <f t="shared" si="3"/>
        <v>160</v>
      </c>
      <c r="P15" s="87"/>
      <c r="Q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</row>
    <row r="16" spans="1:31" x14ac:dyDescent="0.2">
      <c r="A16" s="82" t="s">
        <v>24</v>
      </c>
      <c r="B16" s="50"/>
      <c r="C16" s="51"/>
      <c r="D16" s="51"/>
      <c r="E16" s="51"/>
      <c r="F16" s="51"/>
      <c r="G16" s="51"/>
      <c r="H16" s="51"/>
      <c r="I16" s="97"/>
      <c r="J16" s="51"/>
      <c r="K16" s="51"/>
      <c r="L16" s="51"/>
      <c r="M16" s="52"/>
      <c r="N16" s="39">
        <f t="shared" si="3"/>
        <v>0</v>
      </c>
      <c r="P16" s="87"/>
      <c r="Q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</row>
    <row r="17" spans="1:31" x14ac:dyDescent="0.2">
      <c r="A17" s="9" t="s">
        <v>31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39">
        <f t="shared" si="3"/>
        <v>0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</row>
    <row r="18" spans="1:31" x14ac:dyDescent="0.2">
      <c r="A18" s="9" t="s">
        <v>40</v>
      </c>
      <c r="B18" s="50">
        <v>35</v>
      </c>
      <c r="C18" s="73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39">
        <f t="shared" si="3"/>
        <v>35</v>
      </c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x14ac:dyDescent="0.2">
      <c r="A19" s="9" t="s">
        <v>45</v>
      </c>
      <c r="B19" s="50"/>
      <c r="C19" s="51"/>
      <c r="D19" s="51"/>
      <c r="E19" s="51"/>
      <c r="F19" s="51"/>
      <c r="G19" s="51"/>
      <c r="H19" s="72"/>
      <c r="I19" s="51"/>
      <c r="J19" s="51"/>
      <c r="K19" s="51"/>
      <c r="L19" s="51"/>
      <c r="M19" s="52"/>
      <c r="N19" s="39">
        <f t="shared" si="3"/>
        <v>0</v>
      </c>
      <c r="P19" s="87"/>
      <c r="Q19" s="87"/>
      <c r="U19" s="87"/>
      <c r="W19" s="87"/>
      <c r="Z19" s="87"/>
      <c r="AA19" s="87"/>
      <c r="AB19" s="87"/>
      <c r="AC19" s="87"/>
      <c r="AD19" s="87"/>
      <c r="AE19" s="87"/>
    </row>
    <row r="20" spans="1:31" x14ac:dyDescent="0.2">
      <c r="A20" s="9" t="s">
        <v>20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39">
        <f t="shared" si="3"/>
        <v>0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</row>
    <row r="21" spans="1:31" x14ac:dyDescent="0.2">
      <c r="A21" s="9" t="s">
        <v>39</v>
      </c>
      <c r="B21" s="86">
        <v>0.68</v>
      </c>
      <c r="C21" s="73">
        <v>0.63</v>
      </c>
      <c r="D21" s="73">
        <v>0.72</v>
      </c>
      <c r="E21" s="73">
        <v>0.71</v>
      </c>
      <c r="F21" s="73">
        <v>0.75</v>
      </c>
      <c r="G21" s="73">
        <v>0.72</v>
      </c>
      <c r="H21" s="73">
        <v>0.75</v>
      </c>
      <c r="I21" s="73">
        <v>0.75</v>
      </c>
      <c r="J21" s="73">
        <v>0.73</v>
      </c>
      <c r="K21" s="73">
        <v>0.75</v>
      </c>
      <c r="L21" s="73">
        <v>0.73</v>
      </c>
      <c r="M21" s="74">
        <v>0.76</v>
      </c>
      <c r="N21" s="39">
        <f t="shared" si="3"/>
        <v>8.68</v>
      </c>
      <c r="P21" s="87"/>
      <c r="Q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</row>
    <row r="22" spans="1:31" ht="13.5" thickBot="1" x14ac:dyDescent="0.25">
      <c r="A22" s="9"/>
      <c r="B22" s="9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39"/>
      <c r="O22" s="87"/>
      <c r="P22" s="87"/>
      <c r="Q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</row>
    <row r="23" spans="1:31" ht="13.5" thickBot="1" x14ac:dyDescent="0.25">
      <c r="A23" s="57" t="s">
        <v>21</v>
      </c>
      <c r="B23" s="94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0"/>
      <c r="O23" s="87"/>
      <c r="P23" s="87"/>
      <c r="Q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</row>
    <row r="24" spans="1:31" x14ac:dyDescent="0.2">
      <c r="A24" s="9" t="s">
        <v>22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39">
        <f t="shared" si="3"/>
        <v>0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</row>
    <row r="25" spans="1:31" x14ac:dyDescent="0.2">
      <c r="A25" s="9" t="s">
        <v>29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39">
        <f t="shared" si="3"/>
        <v>0</v>
      </c>
      <c r="P25" s="87"/>
      <c r="Q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x14ac:dyDescent="0.2">
      <c r="A26" s="9" t="s">
        <v>23</v>
      </c>
      <c r="B26" s="50"/>
      <c r="C26" s="51"/>
      <c r="D26" s="51"/>
      <c r="E26" s="51"/>
      <c r="F26" s="51"/>
      <c r="G26" s="51">
        <v>92</v>
      </c>
      <c r="H26" s="51"/>
      <c r="I26" s="51"/>
      <c r="J26" s="51"/>
      <c r="K26" s="51"/>
      <c r="L26" s="51"/>
      <c r="M26" s="52"/>
      <c r="N26" s="39">
        <f t="shared" si="3"/>
        <v>92</v>
      </c>
      <c r="P26" s="87"/>
      <c r="Q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x14ac:dyDescent="0.2">
      <c r="A27" s="9" t="s">
        <v>44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84">
        <f>N46*3.5+25</f>
        <v>231.5</v>
      </c>
      <c r="N27" s="39">
        <f t="shared" si="3"/>
        <v>231.5</v>
      </c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x14ac:dyDescent="0.2">
      <c r="A28" s="75" t="s">
        <v>34</v>
      </c>
      <c r="B28" s="50"/>
      <c r="C28" s="51"/>
      <c r="D28" s="51">
        <v>141.26</v>
      </c>
      <c r="E28" s="51"/>
      <c r="F28" s="51"/>
      <c r="G28" s="51"/>
      <c r="H28" s="51"/>
      <c r="I28" s="51"/>
      <c r="J28" s="51"/>
      <c r="K28" s="51"/>
      <c r="L28" s="51"/>
      <c r="M28" s="74"/>
      <c r="N28" s="39">
        <f t="shared" si="3"/>
        <v>141.26</v>
      </c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</row>
    <row r="29" spans="1:31" x14ac:dyDescent="0.2">
      <c r="A29" s="9" t="s">
        <v>25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39">
        <f t="shared" si="3"/>
        <v>0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x14ac:dyDescent="0.2">
      <c r="A30" s="9" t="s">
        <v>43</v>
      </c>
      <c r="B30" s="50"/>
      <c r="C30" s="51"/>
      <c r="D30" s="51">
        <v>375</v>
      </c>
      <c r="E30" s="51"/>
      <c r="F30" s="51"/>
      <c r="G30" s="51"/>
      <c r="H30" s="51"/>
      <c r="I30" s="51"/>
      <c r="J30" s="51"/>
      <c r="K30" s="51"/>
      <c r="L30" s="51"/>
      <c r="M30" s="52"/>
      <c r="N30" s="39">
        <f t="shared" si="3"/>
        <v>375</v>
      </c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x14ac:dyDescent="0.2">
      <c r="A31" s="9" t="s">
        <v>30</v>
      </c>
      <c r="B31" s="50">
        <v>8.48</v>
      </c>
      <c r="C31" s="73">
        <v>8.48</v>
      </c>
      <c r="D31" s="73">
        <v>22.9</v>
      </c>
      <c r="E31" s="51">
        <v>1.32</v>
      </c>
      <c r="F31" s="51"/>
      <c r="G31" s="51"/>
      <c r="H31" s="51">
        <v>2.78</v>
      </c>
      <c r="I31" s="97"/>
      <c r="J31" s="51"/>
      <c r="K31" s="51"/>
      <c r="L31" s="51">
        <v>2.64</v>
      </c>
      <c r="M31" s="52">
        <v>2.78</v>
      </c>
      <c r="N31" s="39">
        <f t="shared" si="3"/>
        <v>49.38</v>
      </c>
      <c r="V31" s="87"/>
      <c r="W31" s="87"/>
      <c r="X31" s="87"/>
      <c r="Y31" s="87"/>
      <c r="Z31" s="87"/>
      <c r="AA31" s="87"/>
      <c r="AB31" s="87"/>
      <c r="AC31" s="87"/>
      <c r="AD31" s="87"/>
      <c r="AE31" s="87"/>
    </row>
    <row r="32" spans="1:31" x14ac:dyDescent="0.2">
      <c r="A32" s="9" t="s">
        <v>31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39">
        <f t="shared" ref="N32:N37" si="11">SUM(B32:M32)</f>
        <v>0</v>
      </c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x14ac:dyDescent="0.2">
      <c r="A33" s="9" t="s">
        <v>40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39">
        <f t="shared" si="11"/>
        <v>0</v>
      </c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x14ac:dyDescent="0.2">
      <c r="A34" s="9" t="s">
        <v>45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39">
        <f t="shared" si="11"/>
        <v>0</v>
      </c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x14ac:dyDescent="0.2">
      <c r="A35" s="82" t="s">
        <v>55</v>
      </c>
      <c r="B35" s="50">
        <v>67.75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>
        <v>58.92</v>
      </c>
      <c r="N35" s="39">
        <f t="shared" si="11"/>
        <v>126.67</v>
      </c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 x14ac:dyDescent="0.2">
      <c r="A36" s="9" t="s">
        <v>35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39">
        <f t="shared" si="11"/>
        <v>0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 x14ac:dyDescent="0.2">
      <c r="A37" s="82" t="s">
        <v>62</v>
      </c>
      <c r="B37" s="50"/>
      <c r="C37" s="51"/>
      <c r="D37" s="51"/>
      <c r="E37" s="51"/>
      <c r="F37" s="51"/>
      <c r="G37" s="51"/>
      <c r="H37" s="51"/>
      <c r="I37" s="51">
        <v>15</v>
      </c>
      <c r="J37" s="51"/>
      <c r="K37" s="51"/>
      <c r="L37" s="51"/>
      <c r="M37" s="52"/>
      <c r="N37" s="39">
        <f t="shared" si="11"/>
        <v>15</v>
      </c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x14ac:dyDescent="0.2">
      <c r="A38" s="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39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x14ac:dyDescent="0.2">
      <c r="A39" s="8" t="s">
        <v>28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39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 x14ac:dyDescent="0.2">
      <c r="A40" s="82" t="s">
        <v>56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39">
        <f>SUM(B40:M40)</f>
        <v>0</v>
      </c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 x14ac:dyDescent="0.2">
      <c r="A41" s="82" t="s">
        <v>57</v>
      </c>
      <c r="B41" s="50">
        <v>5</v>
      </c>
      <c r="C41" s="51">
        <v>10</v>
      </c>
      <c r="D41" s="96">
        <v>15</v>
      </c>
      <c r="E41" s="96">
        <v>5</v>
      </c>
      <c r="F41" s="51"/>
      <c r="G41" s="51"/>
      <c r="H41" s="51"/>
      <c r="I41" s="51"/>
      <c r="J41" s="51"/>
      <c r="K41" s="51"/>
      <c r="L41" s="51"/>
      <c r="M41" s="52"/>
      <c r="N41" s="39">
        <f>SUM(B41:M41)</f>
        <v>35</v>
      </c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 x14ac:dyDescent="0.2">
      <c r="A42" s="82" t="s">
        <v>58</v>
      </c>
      <c r="B42" s="50"/>
      <c r="C42" s="51"/>
      <c r="D42" s="73"/>
      <c r="E42" s="73"/>
      <c r="F42" s="51"/>
      <c r="G42" s="51"/>
      <c r="H42" s="51"/>
      <c r="I42" s="51"/>
      <c r="J42" s="51"/>
      <c r="K42" s="51"/>
      <c r="L42" s="51"/>
      <c r="M42" s="52"/>
      <c r="N42" s="39">
        <f>SUM(B42:M42)</f>
        <v>0</v>
      </c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 x14ac:dyDescent="0.2">
      <c r="A43" s="82" t="s">
        <v>63</v>
      </c>
      <c r="B43" s="50"/>
      <c r="C43" s="51"/>
      <c r="D43" s="73"/>
      <c r="E43" s="73"/>
      <c r="F43" s="51"/>
      <c r="G43" s="51"/>
      <c r="H43" s="51"/>
      <c r="I43" s="51"/>
      <c r="J43" s="51">
        <v>60</v>
      </c>
      <c r="K43" s="51"/>
      <c r="L43" s="51"/>
      <c r="M43" s="52"/>
      <c r="N43" s="39">
        <f>SUM(B43:M43)</f>
        <v>60</v>
      </c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 ht="13.5" thickBot="1" x14ac:dyDescent="0.25">
      <c r="A44" s="76"/>
      <c r="B44" s="95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 ht="13.5" thickTop="1" x14ac:dyDescent="0.2">
      <c r="R45" s="85"/>
    </row>
    <row r="46" spans="1:31" x14ac:dyDescent="0.2">
      <c r="A46" s="53" t="s">
        <v>61</v>
      </c>
      <c r="B46" s="89">
        <v>14</v>
      </c>
      <c r="C46" s="55">
        <v>21</v>
      </c>
      <c r="D46" s="55">
        <v>12</v>
      </c>
      <c r="E46" s="55">
        <v>2</v>
      </c>
      <c r="F46" s="55">
        <v>4</v>
      </c>
      <c r="G46" s="55"/>
      <c r="H46" s="55">
        <v>2</v>
      </c>
      <c r="I46" s="55">
        <v>2</v>
      </c>
      <c r="J46" s="55"/>
      <c r="K46" s="55"/>
      <c r="L46" s="55">
        <v>2</v>
      </c>
      <c r="M46" s="55"/>
      <c r="N46" s="10">
        <f>SUM(B46:M46)</f>
        <v>59</v>
      </c>
    </row>
    <row r="47" spans="1:31" x14ac:dyDescent="0.2">
      <c r="B47" s="55"/>
      <c r="C47" s="55"/>
      <c r="D47" s="55"/>
      <c r="E47" s="55"/>
      <c r="F47" s="55"/>
      <c r="G47" s="55"/>
      <c r="H47" s="55"/>
      <c r="I47" s="55"/>
      <c r="J47" s="72"/>
      <c r="K47" s="55"/>
      <c r="L47" s="55"/>
      <c r="M47" s="55"/>
      <c r="N47" s="10"/>
    </row>
    <row r="48" spans="1:31" x14ac:dyDescent="0.2">
      <c r="A48" s="54" t="s">
        <v>46</v>
      </c>
      <c r="B48" s="55"/>
      <c r="C48" s="55"/>
      <c r="D48" s="55"/>
      <c r="E48" s="55"/>
      <c r="F48" s="55"/>
      <c r="G48" s="55"/>
      <c r="H48" s="55"/>
      <c r="I48" s="55"/>
      <c r="J48" s="72"/>
      <c r="K48" s="55"/>
      <c r="L48" s="55"/>
      <c r="M48" s="55"/>
      <c r="N48" s="10"/>
    </row>
    <row r="49" spans="1:16" x14ac:dyDescent="0.2">
      <c r="A49" s="56" t="s">
        <v>18</v>
      </c>
      <c r="B49" s="55" t="s">
        <v>50</v>
      </c>
      <c r="C49" s="55"/>
      <c r="D49" s="55"/>
      <c r="E49" s="55"/>
      <c r="F49" s="55"/>
      <c r="G49" s="55"/>
      <c r="H49" s="55"/>
      <c r="I49" s="55"/>
      <c r="J49" s="72"/>
      <c r="K49" s="55"/>
      <c r="L49" s="55"/>
      <c r="M49" s="55"/>
      <c r="N49" s="10"/>
    </row>
    <row r="50" spans="1:16" x14ac:dyDescent="0.2">
      <c r="A50" s="56" t="s">
        <v>19</v>
      </c>
      <c r="B50" s="55" t="s">
        <v>51</v>
      </c>
      <c r="C50" s="55"/>
      <c r="D50" s="55"/>
      <c r="E50" s="55"/>
      <c r="F50" s="55"/>
      <c r="G50" s="55"/>
      <c r="H50" s="55"/>
      <c r="I50" s="55"/>
      <c r="J50" s="72"/>
      <c r="K50" s="55"/>
      <c r="L50" s="55"/>
      <c r="M50" s="55"/>
      <c r="N50" s="10"/>
    </row>
    <row r="51" spans="1:16" x14ac:dyDescent="0.2">
      <c r="A51" s="56" t="s">
        <v>31</v>
      </c>
      <c r="B51" s="55" t="s">
        <v>53</v>
      </c>
      <c r="C51" s="55"/>
      <c r="D51" s="55"/>
      <c r="E51" s="55"/>
      <c r="F51" s="55"/>
      <c r="G51" s="55"/>
      <c r="H51" s="55"/>
      <c r="I51" s="55"/>
      <c r="J51" s="72"/>
      <c r="K51" s="55"/>
      <c r="L51" s="55"/>
      <c r="M51" s="55"/>
      <c r="N51" s="10"/>
    </row>
    <row r="52" spans="1:16" x14ac:dyDescent="0.2">
      <c r="A52" s="56" t="s">
        <v>40</v>
      </c>
      <c r="B52" s="55" t="s">
        <v>47</v>
      </c>
      <c r="C52" s="55"/>
      <c r="D52" s="55"/>
      <c r="E52" s="55"/>
      <c r="F52" s="55"/>
      <c r="G52" s="55"/>
      <c r="H52" s="55"/>
      <c r="I52" s="55"/>
      <c r="J52" s="72"/>
      <c r="K52" s="55"/>
      <c r="L52" s="55"/>
      <c r="M52" s="55"/>
      <c r="N52" s="10"/>
    </row>
    <row r="53" spans="1:16" x14ac:dyDescent="0.2">
      <c r="A53" s="56" t="s">
        <v>45</v>
      </c>
      <c r="B53" s="55" t="s">
        <v>49</v>
      </c>
      <c r="C53" s="55"/>
      <c r="D53" s="55"/>
      <c r="E53" s="55"/>
      <c r="F53" s="55"/>
      <c r="G53" s="55"/>
      <c r="H53" s="55"/>
      <c r="I53" s="55"/>
      <c r="J53" s="72"/>
      <c r="K53" s="55"/>
      <c r="L53" s="55"/>
      <c r="M53" s="55"/>
      <c r="N53" s="10"/>
    </row>
    <row r="54" spans="1:16" x14ac:dyDescent="0.2">
      <c r="A54" s="56" t="s">
        <v>20</v>
      </c>
      <c r="B54" s="55" t="s">
        <v>48</v>
      </c>
      <c r="C54" s="55"/>
      <c r="D54" s="55"/>
      <c r="E54" s="55"/>
      <c r="F54" s="55"/>
      <c r="G54" s="55"/>
      <c r="H54" s="55"/>
      <c r="I54" s="55"/>
      <c r="J54" s="72"/>
      <c r="K54" s="55"/>
      <c r="L54" s="55"/>
      <c r="M54" s="55"/>
      <c r="N54" s="10"/>
    </row>
    <row r="55" spans="1:16" x14ac:dyDescent="0.2">
      <c r="A55" s="56" t="s">
        <v>39</v>
      </c>
      <c r="B55" s="55" t="s">
        <v>52</v>
      </c>
      <c r="C55" s="55"/>
      <c r="D55" s="55"/>
      <c r="E55" s="55"/>
      <c r="F55" s="55"/>
      <c r="G55" s="55"/>
      <c r="H55" s="55"/>
      <c r="I55" s="55"/>
      <c r="J55" s="72"/>
      <c r="K55" s="55"/>
      <c r="L55" s="55"/>
      <c r="M55" s="55"/>
      <c r="N55" s="10"/>
    </row>
    <row r="56" spans="1:16" x14ac:dyDescent="0.2">
      <c r="B56" s="55"/>
      <c r="C56" s="55"/>
      <c r="D56" s="55"/>
      <c r="E56" s="55"/>
      <c r="F56" s="55"/>
      <c r="G56" s="55"/>
      <c r="H56" s="55"/>
      <c r="I56" s="55"/>
      <c r="J56" s="72"/>
      <c r="K56" s="55"/>
      <c r="L56" s="55"/>
      <c r="M56" s="55"/>
      <c r="N56" s="10"/>
    </row>
    <row r="57" spans="1:16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79" customFormat="1" ht="13.5" hidden="1" customHeight="1" thickTop="1" x14ac:dyDescent="0.2">
      <c r="A58" s="79" t="s">
        <v>36</v>
      </c>
      <c r="B58" s="79">
        <v>7684.58</v>
      </c>
    </row>
    <row r="59" spans="1:16" ht="12.75" hidden="1" customHeight="1" x14ac:dyDescent="0.2">
      <c r="A59" s="53" t="s">
        <v>37</v>
      </c>
      <c r="B59" s="53">
        <v>525.16999999999996</v>
      </c>
    </row>
    <row r="60" spans="1:16" ht="12.75" hidden="1" customHeight="1" x14ac:dyDescent="0.2">
      <c r="A60" s="53" t="s">
        <v>38</v>
      </c>
      <c r="B60" s="53">
        <v>656.51</v>
      </c>
    </row>
    <row r="61" spans="1:16" hidden="1" x14ac:dyDescent="0.2">
      <c r="A61" s="53" t="s">
        <v>54</v>
      </c>
      <c r="B61" s="53">
        <v>1000</v>
      </c>
    </row>
  </sheetData>
  <mergeCells count="1">
    <mergeCell ref="A1:N1"/>
  </mergeCells>
  <phoneticPr fontId="0" type="noConversion"/>
  <hyperlinks>
    <hyperlink ref="A28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sqref="A1:N1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8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B47</f>
        <v>7684.58</v>
      </c>
      <c r="C3" s="37">
        <f t="shared" ref="C3:M3" si="0">B11</f>
        <v>7886.22</v>
      </c>
      <c r="D3" s="37">
        <f t="shared" si="0"/>
        <v>8241.880000000001</v>
      </c>
      <c r="E3" s="37">
        <f t="shared" si="0"/>
        <v>8253.5500000000011</v>
      </c>
      <c r="F3" s="37">
        <f t="shared" si="0"/>
        <v>8455.2300000000014</v>
      </c>
      <c r="G3" s="37">
        <f t="shared" si="0"/>
        <v>8455.9100000000017</v>
      </c>
      <c r="H3" s="37">
        <f t="shared" si="0"/>
        <v>8321.590000000002</v>
      </c>
      <c r="I3" s="37">
        <f t="shared" si="0"/>
        <v>7947.2700000000023</v>
      </c>
      <c r="J3" s="37">
        <f t="shared" si="0"/>
        <v>7947.9400000000023</v>
      </c>
      <c r="K3" s="37">
        <f t="shared" si="0"/>
        <v>7598.6000000000022</v>
      </c>
      <c r="L3" s="37">
        <f t="shared" si="0"/>
        <v>7534.260000000002</v>
      </c>
      <c r="M3" s="40">
        <f t="shared" si="0"/>
        <v>7534.9200000000019</v>
      </c>
      <c r="N3" s="19"/>
    </row>
    <row r="4" spans="1:14" x14ac:dyDescent="0.2">
      <c r="A4" s="33" t="s">
        <v>13</v>
      </c>
      <c r="B4" s="38">
        <f>SUM(B14:B22)</f>
        <v>210.64</v>
      </c>
      <c r="C4" s="37">
        <f t="shared" ref="C4:M4" si="1">SUM(C14:C21)</f>
        <v>450.66</v>
      </c>
      <c r="D4" s="37">
        <f t="shared" si="1"/>
        <v>210.67</v>
      </c>
      <c r="E4" s="37">
        <f t="shared" si="1"/>
        <v>210.68</v>
      </c>
      <c r="F4" s="37">
        <f t="shared" si="1"/>
        <v>0.68</v>
      </c>
      <c r="G4" s="37">
        <f t="shared" si="1"/>
        <v>0.68</v>
      </c>
      <c r="H4" s="37">
        <f t="shared" si="1"/>
        <v>0.68</v>
      </c>
      <c r="I4" s="37">
        <f t="shared" si="1"/>
        <v>0.67</v>
      </c>
      <c r="J4" s="37">
        <f t="shared" si="1"/>
        <v>0.66</v>
      </c>
      <c r="K4" s="37">
        <f t="shared" si="1"/>
        <v>0.66</v>
      </c>
      <c r="L4" s="37">
        <f t="shared" si="1"/>
        <v>0.66</v>
      </c>
      <c r="M4" s="40">
        <f t="shared" si="1"/>
        <v>0.66</v>
      </c>
      <c r="N4" s="39">
        <f>SUM(B4:M4)</f>
        <v>1088.0000000000005</v>
      </c>
    </row>
    <row r="5" spans="1:14" x14ac:dyDescent="0.2">
      <c r="A5" s="33" t="s">
        <v>14</v>
      </c>
      <c r="B5" s="37">
        <f t="shared" ref="B5:M5" si="2">SUM(B23:B40)</f>
        <v>9</v>
      </c>
      <c r="C5" s="37">
        <f t="shared" si="2"/>
        <v>95</v>
      </c>
      <c r="D5" s="37">
        <f t="shared" si="2"/>
        <v>199</v>
      </c>
      <c r="E5" s="37">
        <f t="shared" si="2"/>
        <v>9</v>
      </c>
      <c r="F5" s="37">
        <f t="shared" si="2"/>
        <v>0</v>
      </c>
      <c r="G5" s="37">
        <f t="shared" si="2"/>
        <v>135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260</v>
      </c>
      <c r="N5" s="39">
        <f t="shared" ref="N5:N30" si="3">SUM(B5:M5)</f>
        <v>1497</v>
      </c>
    </row>
    <row r="6" spans="1:14" ht="13.5" thickBot="1" x14ac:dyDescent="0.25">
      <c r="A6" s="33" t="s">
        <v>26</v>
      </c>
      <c r="B6" s="38">
        <f>B4-B5</f>
        <v>201.64</v>
      </c>
      <c r="C6" s="37">
        <f t="shared" ref="C6:M6" si="4">C4-C5</f>
        <v>355.66</v>
      </c>
      <c r="D6" s="37">
        <f t="shared" si="4"/>
        <v>11.669999999999987</v>
      </c>
      <c r="E6" s="37">
        <f t="shared" si="4"/>
        <v>201.68</v>
      </c>
      <c r="F6" s="37">
        <f t="shared" si="4"/>
        <v>0.68</v>
      </c>
      <c r="G6" s="37">
        <f t="shared" si="4"/>
        <v>-134.32</v>
      </c>
      <c r="H6" s="37">
        <f t="shared" si="4"/>
        <v>-374.32</v>
      </c>
      <c r="I6" s="37">
        <f t="shared" si="4"/>
        <v>0.67</v>
      </c>
      <c r="J6" s="37">
        <f t="shared" si="4"/>
        <v>-349.34</v>
      </c>
      <c r="K6" s="37">
        <f t="shared" si="4"/>
        <v>-64.34</v>
      </c>
      <c r="L6" s="37">
        <f t="shared" si="4"/>
        <v>0.66</v>
      </c>
      <c r="M6" s="40">
        <f t="shared" si="4"/>
        <v>-259.33999999999997</v>
      </c>
      <c r="N6" s="39">
        <f t="shared" si="3"/>
        <v>-409.00000000000017</v>
      </c>
    </row>
    <row r="7" spans="1:14" x14ac:dyDescent="0.2">
      <c r="A7" s="23" t="s">
        <v>32</v>
      </c>
      <c r="B7" s="21">
        <f>B48+B42*2+B16-B31</f>
        <v>555.16999999999996</v>
      </c>
      <c r="C7" s="22">
        <f t="shared" ref="C7:M7" si="5">B7+C42*2+C16-C31</f>
        <v>579.16999999999996</v>
      </c>
      <c r="D7" s="22">
        <f t="shared" si="5"/>
        <v>591.16999999999996</v>
      </c>
      <c r="E7" s="22">
        <f t="shared" si="5"/>
        <v>603.16999999999996</v>
      </c>
      <c r="F7" s="22">
        <f t="shared" si="5"/>
        <v>603.16999999999996</v>
      </c>
      <c r="G7" s="22">
        <f t="shared" si="5"/>
        <v>633.16999999999996</v>
      </c>
      <c r="H7" s="22">
        <f t="shared" si="5"/>
        <v>633.16999999999996</v>
      </c>
      <c r="I7" s="22">
        <f t="shared" si="5"/>
        <v>633.16999999999996</v>
      </c>
      <c r="J7" s="22">
        <f t="shared" si="5"/>
        <v>645.16999999999996</v>
      </c>
      <c r="K7" s="22">
        <f t="shared" si="5"/>
        <v>645.16999999999996</v>
      </c>
      <c r="L7" s="22">
        <f t="shared" si="5"/>
        <v>645.16999999999996</v>
      </c>
      <c r="M7" s="30">
        <f t="shared" si="5"/>
        <v>645.16999999999996</v>
      </c>
      <c r="N7" s="24">
        <f t="shared" ref="N7:N11" si="6">M7</f>
        <v>645.16999999999996</v>
      </c>
    </row>
    <row r="8" spans="1:14" x14ac:dyDescent="0.2">
      <c r="A8" s="33" t="s">
        <v>41</v>
      </c>
      <c r="B8" s="38">
        <f>B49+B17-B32</f>
        <v>656.51</v>
      </c>
      <c r="C8" s="37">
        <f t="shared" ref="C8:M8" si="7">B8+C17-C32</f>
        <v>656.51</v>
      </c>
      <c r="D8" s="37">
        <f t="shared" si="7"/>
        <v>606.51</v>
      </c>
      <c r="E8" s="37">
        <f t="shared" si="7"/>
        <v>606.51</v>
      </c>
      <c r="F8" s="37">
        <f t="shared" si="7"/>
        <v>606.51</v>
      </c>
      <c r="G8" s="37">
        <f t="shared" si="7"/>
        <v>556.51</v>
      </c>
      <c r="H8" s="37">
        <f t="shared" si="7"/>
        <v>556.51</v>
      </c>
      <c r="I8" s="37">
        <f t="shared" si="7"/>
        <v>556.51</v>
      </c>
      <c r="J8" s="37">
        <f t="shared" si="7"/>
        <v>506.51</v>
      </c>
      <c r="K8" s="37">
        <f t="shared" si="7"/>
        <v>506.51</v>
      </c>
      <c r="L8" s="37">
        <f t="shared" si="7"/>
        <v>506.51</v>
      </c>
      <c r="M8" s="40">
        <f t="shared" si="7"/>
        <v>456.51</v>
      </c>
      <c r="N8" s="41">
        <f t="shared" si="6"/>
        <v>456.51</v>
      </c>
    </row>
    <row r="9" spans="1:14" s="53" customFormat="1" x14ac:dyDescent="0.2">
      <c r="A9" s="9" t="s">
        <v>45</v>
      </c>
      <c r="B9" s="62">
        <f>B50+B18-B33</f>
        <v>1000</v>
      </c>
      <c r="C9" s="60">
        <f t="shared" ref="C9:M9" si="8">B9+C18-C33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0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6674.5400000000009</v>
      </c>
      <c r="C10" s="28">
        <f t="shared" si="9"/>
        <v>7006.2000000000007</v>
      </c>
      <c r="D10" s="28">
        <f t="shared" si="9"/>
        <v>7055.8700000000008</v>
      </c>
      <c r="E10" s="28">
        <f t="shared" si="9"/>
        <v>7245.5500000000011</v>
      </c>
      <c r="F10" s="28">
        <f t="shared" si="9"/>
        <v>7246.2300000000014</v>
      </c>
      <c r="G10" s="28">
        <f t="shared" si="9"/>
        <v>7131.9100000000017</v>
      </c>
      <c r="H10" s="28">
        <f t="shared" si="9"/>
        <v>6757.590000000002</v>
      </c>
      <c r="I10" s="28">
        <f t="shared" si="9"/>
        <v>6758.260000000002</v>
      </c>
      <c r="J10" s="28">
        <f t="shared" si="9"/>
        <v>6446.9200000000019</v>
      </c>
      <c r="K10" s="28">
        <f t="shared" si="9"/>
        <v>6382.5800000000017</v>
      </c>
      <c r="L10" s="28">
        <f t="shared" si="9"/>
        <v>6383.2400000000016</v>
      </c>
      <c r="M10" s="31">
        <f t="shared" si="9"/>
        <v>6173.9000000000015</v>
      </c>
      <c r="N10" s="29">
        <f t="shared" si="6"/>
        <v>6173.9000000000015</v>
      </c>
    </row>
    <row r="11" spans="1:14" x14ac:dyDescent="0.2">
      <c r="A11" s="33" t="s">
        <v>15</v>
      </c>
      <c r="B11" s="38">
        <f t="shared" ref="B11:M11" si="10">B3+B6</f>
        <v>7886.22</v>
      </c>
      <c r="C11" s="37">
        <f t="shared" si="10"/>
        <v>8241.880000000001</v>
      </c>
      <c r="D11" s="37">
        <f t="shared" si="10"/>
        <v>8253.5500000000011</v>
      </c>
      <c r="E11" s="37">
        <f t="shared" si="10"/>
        <v>8455.2300000000014</v>
      </c>
      <c r="F11" s="22">
        <f t="shared" si="10"/>
        <v>8455.9100000000017</v>
      </c>
      <c r="G11" s="37">
        <f t="shared" si="10"/>
        <v>8321.590000000002</v>
      </c>
      <c r="H11" s="37">
        <f t="shared" si="10"/>
        <v>7947.2700000000023</v>
      </c>
      <c r="I11" s="37">
        <f t="shared" si="10"/>
        <v>7947.9400000000023</v>
      </c>
      <c r="J11" s="37">
        <f t="shared" si="10"/>
        <v>7598.6000000000022</v>
      </c>
      <c r="K11" s="37">
        <f t="shared" si="10"/>
        <v>7534.260000000002</v>
      </c>
      <c r="L11" s="37">
        <f t="shared" si="10"/>
        <v>7534.9200000000019</v>
      </c>
      <c r="M11" s="40">
        <f t="shared" si="10"/>
        <v>7275.5800000000017</v>
      </c>
      <c r="N11" s="39">
        <f t="shared" si="6"/>
        <v>7275.5800000000017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4"/>
      <c r="H14" s="44"/>
      <c r="I14" s="45"/>
      <c r="J14" s="44"/>
      <c r="K14" s="44"/>
      <c r="L14" s="44"/>
      <c r="M14" s="46"/>
      <c r="N14" s="39">
        <f t="shared" si="3"/>
        <v>1050</v>
      </c>
    </row>
    <row r="15" spans="1:14" x14ac:dyDescent="0.2">
      <c r="A15" s="33" t="s">
        <v>19</v>
      </c>
      <c r="B15" s="43"/>
      <c r="C15" s="44">
        <v>30</v>
      </c>
      <c r="D15" s="44"/>
      <c r="E15" s="44"/>
      <c r="F15" s="44"/>
      <c r="G15" s="44"/>
      <c r="H15" s="44"/>
      <c r="I15" s="45"/>
      <c r="J15" s="44"/>
      <c r="K15" s="44"/>
      <c r="L15" s="44"/>
      <c r="M15" s="46"/>
      <c r="N15" s="39">
        <f t="shared" si="3"/>
        <v>30</v>
      </c>
    </row>
    <row r="16" spans="1:14" x14ac:dyDescent="0.2">
      <c r="A16" s="33" t="s">
        <v>31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  <c r="N16" s="39">
        <f t="shared" si="3"/>
        <v>0</v>
      </c>
    </row>
    <row r="17" spans="1:14" x14ac:dyDescent="0.2">
      <c r="A17" s="33" t="s">
        <v>40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39">
        <f t="shared" si="3"/>
        <v>0</v>
      </c>
    </row>
    <row r="18" spans="1:14" s="53" customFormat="1" x14ac:dyDescent="0.2">
      <c r="A18" s="9" t="s">
        <v>45</v>
      </c>
      <c r="B18" s="50"/>
      <c r="C18" s="51"/>
      <c r="D18" s="51"/>
      <c r="E18" s="51"/>
      <c r="F18" s="51"/>
      <c r="G18" s="51"/>
      <c r="H18" s="72"/>
      <c r="I18" s="51"/>
      <c r="J18" s="51"/>
      <c r="K18" s="51"/>
      <c r="L18" s="51"/>
      <c r="M18" s="52"/>
      <c r="N18" s="39">
        <f t="shared" si="3"/>
        <v>0</v>
      </c>
    </row>
    <row r="19" spans="1:14" x14ac:dyDescent="0.2">
      <c r="A19" s="33" t="s">
        <v>20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6"/>
      <c r="N19" s="39">
        <f t="shared" si="3"/>
        <v>0</v>
      </c>
    </row>
    <row r="20" spans="1:14" x14ac:dyDescent="0.2">
      <c r="A20" s="33" t="s">
        <v>39</v>
      </c>
      <c r="B20" s="86">
        <v>0.64</v>
      </c>
      <c r="C20" s="73">
        <v>0.66</v>
      </c>
      <c r="D20" s="73">
        <v>0.67</v>
      </c>
      <c r="E20" s="73">
        <v>0.68</v>
      </c>
      <c r="F20" s="73">
        <v>0.68</v>
      </c>
      <c r="G20" s="73">
        <v>0.68</v>
      </c>
      <c r="H20" s="73">
        <v>0.68</v>
      </c>
      <c r="I20" s="73">
        <v>0.67</v>
      </c>
      <c r="J20" s="73">
        <v>0.66</v>
      </c>
      <c r="K20" s="73">
        <v>0.66</v>
      </c>
      <c r="L20" s="73">
        <v>0.66</v>
      </c>
      <c r="M20" s="73">
        <v>0.66</v>
      </c>
      <c r="N20" s="39">
        <f t="shared" si="3"/>
        <v>8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3"/>
      <c r="C23" s="44"/>
      <c r="D23" s="44"/>
      <c r="E23" s="44"/>
      <c r="F23" s="44"/>
      <c r="G23" s="44"/>
      <c r="H23" s="44"/>
      <c r="I23" s="44"/>
      <c r="J23" s="32">
        <v>50</v>
      </c>
      <c r="K23" s="44"/>
      <c r="L23" s="44"/>
      <c r="M23" s="46"/>
      <c r="N23" s="39">
        <f t="shared" si="3"/>
        <v>50</v>
      </c>
    </row>
    <row r="24" spans="1:14" x14ac:dyDescent="0.2">
      <c r="A24" s="9" t="s">
        <v>29</v>
      </c>
      <c r="B24" s="43"/>
      <c r="C24" s="44"/>
      <c r="D24" s="44"/>
      <c r="E24" s="44"/>
      <c r="F24" s="44"/>
      <c r="G24" s="44"/>
      <c r="H24" s="44"/>
      <c r="I24" s="44"/>
      <c r="J24" s="32">
        <v>250</v>
      </c>
      <c r="K24" s="44"/>
      <c r="L24" s="44"/>
      <c r="M24" s="46"/>
      <c r="N24" s="39">
        <f t="shared" si="3"/>
        <v>250</v>
      </c>
    </row>
    <row r="25" spans="1:14" x14ac:dyDescent="0.2">
      <c r="A25" s="33" t="s">
        <v>23</v>
      </c>
      <c r="B25" s="43"/>
      <c r="C25" s="44"/>
      <c r="D25" s="44"/>
      <c r="E25" s="44"/>
      <c r="F25" s="44"/>
      <c r="G25" s="44">
        <v>85</v>
      </c>
      <c r="H25" s="44"/>
      <c r="I25" s="44"/>
      <c r="J25" s="44"/>
      <c r="K25" s="44"/>
      <c r="L25" s="44"/>
      <c r="M25" s="46"/>
      <c r="N25" s="39">
        <f t="shared" si="3"/>
        <v>85</v>
      </c>
    </row>
    <row r="26" spans="1:14" x14ac:dyDescent="0.2">
      <c r="A26" s="33" t="s">
        <v>44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5">
        <f>N42*3.5</f>
        <v>210</v>
      </c>
      <c r="N26" s="39">
        <f t="shared" si="3"/>
        <v>210</v>
      </c>
    </row>
    <row r="27" spans="1:14" x14ac:dyDescent="0.2">
      <c r="A27" s="25" t="s">
        <v>34</v>
      </c>
      <c r="B27" s="43"/>
      <c r="C27" s="44"/>
      <c r="D27" s="34">
        <v>140</v>
      </c>
      <c r="E27" s="44"/>
      <c r="F27" s="44"/>
      <c r="G27" s="44"/>
      <c r="H27" s="44"/>
      <c r="I27" s="44"/>
      <c r="J27" s="44"/>
      <c r="K27" s="44"/>
      <c r="L27" s="44"/>
      <c r="M27" s="47"/>
      <c r="N27" s="39">
        <f t="shared" si="3"/>
        <v>140</v>
      </c>
    </row>
    <row r="28" spans="1:14" x14ac:dyDescent="0.2">
      <c r="A28" s="33" t="s">
        <v>25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6"/>
      <c r="N28" s="39">
        <f t="shared" si="3"/>
        <v>0</v>
      </c>
    </row>
    <row r="29" spans="1:14" x14ac:dyDescent="0.2">
      <c r="A29" s="9" t="s">
        <v>43</v>
      </c>
      <c r="B29" s="43"/>
      <c r="C29" s="44"/>
      <c r="D29" s="44"/>
      <c r="E29" s="44"/>
      <c r="F29" s="44"/>
      <c r="G29" s="44"/>
      <c r="H29" s="44">
        <v>375</v>
      </c>
      <c r="I29" s="44"/>
      <c r="J29" s="44"/>
      <c r="K29" s="44"/>
      <c r="L29" s="44"/>
      <c r="M29" s="46"/>
      <c r="N29" s="39">
        <f>SUM(B29:M29)</f>
        <v>375</v>
      </c>
    </row>
    <row r="30" spans="1:14" x14ac:dyDescent="0.2">
      <c r="A30" s="33" t="s">
        <v>30</v>
      </c>
      <c r="B30" s="34">
        <v>4</v>
      </c>
      <c r="C30" s="34">
        <v>15</v>
      </c>
      <c r="D30" s="34">
        <v>4</v>
      </c>
      <c r="E30" s="34">
        <v>4</v>
      </c>
      <c r="F30" s="34"/>
      <c r="G30" s="44"/>
      <c r="H30" s="44"/>
      <c r="I30" s="45"/>
      <c r="J30" s="44"/>
      <c r="K30" s="44"/>
      <c r="L30" s="44"/>
      <c r="M30" s="46"/>
      <c r="N30" s="39">
        <f t="shared" si="3"/>
        <v>27</v>
      </c>
    </row>
    <row r="31" spans="1:14" x14ac:dyDescent="0.2">
      <c r="A31" s="33" t="s">
        <v>31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9">
        <f t="shared" ref="N31:N35" si="11">SUM(B31:M31)</f>
        <v>0</v>
      </c>
    </row>
    <row r="32" spans="1:14" x14ac:dyDescent="0.2">
      <c r="A32" s="33" t="s">
        <v>40</v>
      </c>
      <c r="B32" s="43"/>
      <c r="C32" s="44"/>
      <c r="D32" s="44">
        <v>50</v>
      </c>
      <c r="E32" s="44"/>
      <c r="F32" s="44"/>
      <c r="G32" s="44">
        <v>50</v>
      </c>
      <c r="H32" s="44"/>
      <c r="I32" s="44"/>
      <c r="J32" s="44">
        <v>50</v>
      </c>
      <c r="K32" s="44"/>
      <c r="L32" s="44"/>
      <c r="M32" s="44">
        <v>50</v>
      </c>
      <c r="N32" s="39">
        <f t="shared" si="11"/>
        <v>200</v>
      </c>
    </row>
    <row r="33" spans="1:14" s="53" customFormat="1" x14ac:dyDescent="0.2">
      <c r="A33" s="9" t="s">
        <v>45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39">
        <f t="shared" si="11"/>
        <v>0</v>
      </c>
    </row>
    <row r="34" spans="1:14" x14ac:dyDescent="0.2">
      <c r="A34" s="83" t="s">
        <v>55</v>
      </c>
      <c r="B34" s="36"/>
      <c r="C34" s="34">
        <v>70</v>
      </c>
      <c r="D34" s="34"/>
      <c r="E34" s="34"/>
      <c r="F34" s="44"/>
      <c r="G34" s="44"/>
      <c r="H34" s="44"/>
      <c r="I34" s="44"/>
      <c r="J34" s="44"/>
      <c r="K34" s="44">
        <v>65</v>
      </c>
      <c r="L34" s="44"/>
      <c r="M34" s="46"/>
      <c r="N34" s="39">
        <f t="shared" si="11"/>
        <v>135</v>
      </c>
    </row>
    <row r="35" spans="1:14" x14ac:dyDescent="0.2">
      <c r="A35" s="33" t="s">
        <v>35</v>
      </c>
      <c r="B35" s="36"/>
      <c r="C35" s="34"/>
      <c r="D35" s="34"/>
      <c r="E35" s="34"/>
      <c r="F35" s="44"/>
      <c r="G35" s="44"/>
      <c r="H35" s="44"/>
      <c r="I35" s="44"/>
      <c r="J35" s="44"/>
      <c r="K35" s="44"/>
      <c r="L35" s="44"/>
      <c r="M35" s="46"/>
      <c r="N35" s="39">
        <f t="shared" si="11"/>
        <v>0</v>
      </c>
    </row>
    <row r="36" spans="1:14" x14ac:dyDescent="0.2">
      <c r="A36" s="33" t="s">
        <v>42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39">
        <f>SUM(B36:M36)</f>
        <v>0</v>
      </c>
    </row>
    <row r="37" spans="1:14" x14ac:dyDescent="0.2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6"/>
      <c r="N37" s="39"/>
    </row>
    <row r="38" spans="1:14" x14ac:dyDescent="0.2">
      <c r="A38" s="8" t="s">
        <v>28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6"/>
      <c r="N38" s="39">
        <f>SUM(N39:N40)</f>
        <v>25</v>
      </c>
    </row>
    <row r="39" spans="1:14" x14ac:dyDescent="0.2">
      <c r="A39" s="82" t="s">
        <v>57</v>
      </c>
      <c r="B39" s="43">
        <v>5</v>
      </c>
      <c r="C39" s="44">
        <v>10</v>
      </c>
      <c r="D39" s="44">
        <v>5</v>
      </c>
      <c r="E39" s="44">
        <v>5</v>
      </c>
      <c r="F39" s="44"/>
      <c r="G39" s="44"/>
      <c r="H39" s="44"/>
      <c r="I39" s="44"/>
      <c r="J39" s="44"/>
      <c r="K39" s="44"/>
      <c r="L39" s="44"/>
      <c r="M39" s="46"/>
      <c r="N39" s="39">
        <f>SUM(B39:M39)</f>
        <v>25</v>
      </c>
    </row>
    <row r="40" spans="1:14" ht="13.5" thickBot="1" x14ac:dyDescent="0.25">
      <c r="A40" s="2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17"/>
      <c r="N40" s="7"/>
    </row>
    <row r="41" spans="1:14" ht="13.5" thickTop="1" x14ac:dyDescent="0.2"/>
    <row r="42" spans="1:14" x14ac:dyDescent="0.2">
      <c r="A42" s="53" t="s">
        <v>59</v>
      </c>
      <c r="B42" s="90">
        <v>15</v>
      </c>
      <c r="C42" s="45">
        <v>12</v>
      </c>
      <c r="D42" s="45">
        <v>6</v>
      </c>
      <c r="E42" s="45">
        <v>6</v>
      </c>
      <c r="F42" s="45"/>
      <c r="G42" s="45">
        <v>15</v>
      </c>
      <c r="H42" s="45"/>
      <c r="I42" s="45"/>
      <c r="J42" s="45">
        <v>6</v>
      </c>
      <c r="K42" s="45"/>
      <c r="L42" s="45"/>
      <c r="M42" s="45"/>
      <c r="N42" s="10">
        <f>SUM(B42:M42)</f>
        <v>60</v>
      </c>
    </row>
    <row r="43" spans="1:14" x14ac:dyDescent="0.2">
      <c r="B43" s="45"/>
      <c r="C43" s="45"/>
      <c r="D43" s="45"/>
      <c r="E43" s="45"/>
      <c r="F43" s="45"/>
      <c r="G43" s="45"/>
      <c r="H43" s="45"/>
      <c r="I43" s="45"/>
      <c r="J43" s="48"/>
      <c r="K43" s="45"/>
      <c r="L43" s="45"/>
      <c r="M43" s="45"/>
      <c r="N43" s="10"/>
    </row>
    <row r="44" spans="1:14" x14ac:dyDescent="0.2">
      <c r="B44" s="45"/>
      <c r="C44" s="45"/>
      <c r="D44" s="45"/>
      <c r="E44" s="45"/>
      <c r="F44" s="45"/>
      <c r="G44" s="45"/>
      <c r="H44" s="45"/>
      <c r="I44" s="45"/>
      <c r="J44" s="48"/>
      <c r="K44" s="45"/>
      <c r="L44" s="45"/>
      <c r="M44" s="45"/>
      <c r="N44" s="10"/>
    </row>
    <row r="47" spans="1:14" s="42" customFormat="1" ht="13.5" hidden="1" customHeight="1" thickTop="1" x14ac:dyDescent="0.2">
      <c r="A47" s="42" t="s">
        <v>36</v>
      </c>
      <c r="B47" s="79">
        <v>7684.58</v>
      </c>
    </row>
    <row r="48" spans="1:14" ht="12.75" hidden="1" customHeight="1" x14ac:dyDescent="0.2">
      <c r="A48" s="32" t="s">
        <v>37</v>
      </c>
      <c r="B48" s="53">
        <v>525.16999999999996</v>
      </c>
    </row>
    <row r="49" spans="1:2" ht="12.75" hidden="1" customHeight="1" x14ac:dyDescent="0.2">
      <c r="A49" s="32" t="s">
        <v>38</v>
      </c>
      <c r="B49" s="53">
        <v>656.51</v>
      </c>
    </row>
    <row r="50" spans="1:2" s="53" customFormat="1" ht="12.75" hidden="1" customHeight="1" x14ac:dyDescent="0.2">
      <c r="A50" s="53" t="s">
        <v>54</v>
      </c>
      <c r="B50" s="53">
        <v>1000</v>
      </c>
    </row>
  </sheetData>
  <mergeCells count="1">
    <mergeCell ref="A1:N1"/>
  </mergeCells>
  <hyperlinks>
    <hyperlink ref="A27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Patch, Richard L</cp:lastModifiedBy>
  <cp:lastPrinted>2008-03-05T20:43:13Z</cp:lastPrinted>
  <dcterms:created xsi:type="dcterms:W3CDTF">2001-09-06T23:27:07Z</dcterms:created>
  <dcterms:modified xsi:type="dcterms:W3CDTF">2020-01-06T12:40:50Z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